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dbfc7ef94f8e13/_____CFA BTP/___BTS/_______Groupe D05 1ELE3 Mathématiques/2-NOMBRES COMPLEXES/"/>
    </mc:Choice>
  </mc:AlternateContent>
  <xr:revisionPtr revIDLastSave="26" documentId="13_ncr:1_{958EC748-6C4C-477A-B403-F007491BD203}" xr6:coauthVersionLast="47" xr6:coauthVersionMax="47" xr10:uidLastSave="{751A6B7F-002F-4547-B5CC-54432D13F848}"/>
  <bookViews>
    <workbookView xWindow="-120" yWindow="-120" windowWidth="29040" windowHeight="15840" xr2:uid="{591C7232-DFEF-45BB-AAB9-89EE2A69C766}"/>
  </bookViews>
  <sheets>
    <sheet name="Les complexes" sheetId="1" r:id="rId1"/>
    <sheet name="U(t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C14" i="1"/>
  <c r="D32" i="1"/>
  <c r="D44" i="1" l="1"/>
  <c r="D45" i="1" s="1"/>
  <c r="D5" i="1"/>
  <c r="D3" i="1"/>
  <c r="C13" i="1"/>
  <c r="C21" i="1"/>
  <c r="C20" i="1"/>
  <c r="B7" i="2"/>
  <c r="C6" i="2"/>
  <c r="C3" i="2"/>
  <c r="C8" i="2" s="1"/>
  <c r="B4" i="2"/>
  <c r="B9" i="2" s="1"/>
  <c r="C2" i="2"/>
  <c r="C5" i="2"/>
  <c r="D43" i="1"/>
  <c r="B35" i="1"/>
  <c r="B34" i="1"/>
  <c r="B33" i="1"/>
  <c r="B32" i="1"/>
  <c r="C29" i="1"/>
  <c r="C17" i="1"/>
  <c r="C16" i="1"/>
  <c r="C15" i="1"/>
  <c r="C11" i="1"/>
  <c r="C12" i="1" s="1"/>
  <c r="C28" i="1"/>
  <c r="C27" i="1"/>
  <c r="C22" i="1"/>
  <c r="C19" i="1"/>
  <c r="C18" i="1"/>
  <c r="C24" i="1"/>
  <c r="C23" i="1"/>
  <c r="C26" i="1"/>
  <c r="B8" i="1"/>
  <c r="B7" i="1"/>
  <c r="D4" i="1"/>
  <c r="D33" i="1" l="1"/>
  <c r="D35" i="1" s="1"/>
  <c r="C10" i="2"/>
  <c r="D46" i="1"/>
  <c r="B9" i="1"/>
  <c r="D34" i="1" l="1"/>
  <c r="D37" i="1"/>
  <c r="D47" i="1"/>
  <c r="D49" i="1" s="1"/>
  <c r="C25" i="1"/>
  <c r="D38" i="1" l="1"/>
  <c r="D41" i="1" s="1"/>
  <c r="E41" i="1" s="1"/>
  <c r="D50" i="1"/>
  <c r="D40" i="1" l="1"/>
  <c r="E40" i="1" s="1"/>
  <c r="D39" i="1"/>
  <c r="E39" i="1" s="1"/>
  <c r="D42" i="1"/>
  <c r="E42" i="1" s="1"/>
</calcChain>
</file>

<file path=xl/sharedStrings.xml><?xml version="1.0" encoding="utf-8"?>
<sst xmlns="http://schemas.openxmlformats.org/spreadsheetml/2006/main" count="125" uniqueCount="114">
  <si>
    <t>a</t>
  </si>
  <si>
    <t>b</t>
  </si>
  <si>
    <t>Z</t>
  </si>
  <si>
    <t>7 + 3i</t>
  </si>
  <si>
    <t>Formule</t>
  </si>
  <si>
    <t>Calul</t>
  </si>
  <si>
    <t xml:space="preserve"> COMPLEXE(Partie réelle; Partie imaginaire ;Notation)</t>
  </si>
  <si>
    <t>θ</t>
  </si>
  <si>
    <t>ρ</t>
  </si>
  <si>
    <t>Argument:</t>
  </si>
  <si>
    <t>Module de Z</t>
  </si>
  <si>
    <t xml:space="preserve"> =PI()/6</t>
  </si>
  <si>
    <t xml:space="preserve">  =8</t>
  </si>
  <si>
    <t>Notation trigonométrique (Angle choisit :       soit 30 degrés)</t>
  </si>
  <si>
    <t>Opération</t>
  </si>
  <si>
    <t>Syntaxe de la fonction</t>
  </si>
  <si>
    <t>Argument de θ de Z</t>
  </si>
  <si>
    <t>Partie réelle de Z</t>
  </si>
  <si>
    <t>Partie imaginaire de Z</t>
  </si>
  <si>
    <t>Cosinus de Z</t>
  </si>
  <si>
    <t>Module de ρ de Z</t>
  </si>
  <si>
    <t>Forme algébrique de  Z</t>
  </si>
  <si>
    <t>Sinus de Z</t>
  </si>
  <si>
    <t>Exponentielle de Z</t>
  </si>
  <si>
    <t>Somme de complexes</t>
  </si>
  <si>
    <t xml:space="preserve"> =COMPLEXE.SOMME(C11; "3-2i"; "-2-7i")</t>
  </si>
  <si>
    <t>Fraction de complexes</t>
  </si>
  <si>
    <t>Produit de complexes</t>
  </si>
  <si>
    <t>log base 10 de Z</t>
  </si>
  <si>
    <t>Puissance de Z</t>
  </si>
  <si>
    <t>log népérien de Z</t>
  </si>
  <si>
    <t>Différence de complexes</t>
  </si>
  <si>
    <t xml:space="preserve"> =COMPLEXE.DIFFERENCE("3-2i"; "-2-7i")</t>
  </si>
  <si>
    <t xml:space="preserve"> =COMPLEXE.DIV("3-2i"; "-2-7i")</t>
  </si>
  <si>
    <t xml:space="preserve"> =COMPLEXE.COS("3-2i")</t>
  </si>
  <si>
    <t xml:space="preserve"> =COMPLEXE.SIN("3-2i")</t>
  </si>
  <si>
    <t xml:space="preserve"> =COMPLEXE.PRODUIT("3-2i"; "-2-7i")</t>
  </si>
  <si>
    <t xml:space="preserve"> =COMPLEXE.EXP("3-2i")</t>
  </si>
  <si>
    <t xml:space="preserve"> =COMPLEXE.LN("3-2i")</t>
  </si>
  <si>
    <t xml:space="preserve"> =COMPLEXE.LOG10("3-2i")</t>
  </si>
  <si>
    <t xml:space="preserve"> =COMPLEXE.ARGUMENT("3-2i")</t>
  </si>
  <si>
    <t xml:space="preserve"> =COMPLEXE.REEL("3-2i")</t>
  </si>
  <si>
    <t xml:space="preserve"> =COMPLEXE.IMAGINAIRE("3-2i")</t>
  </si>
  <si>
    <t xml:space="preserve"> ="3-2i"</t>
  </si>
  <si>
    <t xml:space="preserve"> =COMPLEXE.MODULE("3-2i")</t>
  </si>
  <si>
    <t>Arrondi de ρ de Z</t>
  </si>
  <si>
    <t>Z2 = 10i</t>
  </si>
  <si>
    <t>Z3 = -2i</t>
  </si>
  <si>
    <t>Z4= 2 – i.</t>
  </si>
  <si>
    <t>Z1 = 3</t>
  </si>
  <si>
    <t>Utilisation des nombres complexes en électricité</t>
  </si>
  <si>
    <t xml:space="preserve">Z' = </t>
  </si>
  <si>
    <t>Z" =</t>
  </si>
  <si>
    <t>Z' x Z" =</t>
  </si>
  <si>
    <t>Z' + Z" =</t>
  </si>
  <si>
    <t xml:space="preserve">Partie réelle de Z </t>
  </si>
  <si>
    <r>
      <t>Z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=</t>
    </r>
  </si>
  <si>
    <r>
      <t>Z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=</t>
    </r>
  </si>
  <si>
    <r>
      <t xml:space="preserve">Z </t>
    </r>
    <r>
      <rPr>
        <b/>
        <vertAlign val="subscript"/>
        <sz val="14"/>
        <color theme="1"/>
        <rFont val="Calibri"/>
        <family val="2"/>
        <scheme val="minor"/>
      </rPr>
      <t xml:space="preserve">équivalent </t>
    </r>
    <r>
      <rPr>
        <b/>
        <sz val="14"/>
        <color theme="1"/>
        <rFont val="Calibri"/>
        <family val="2"/>
        <scheme val="minor"/>
      </rPr>
      <t>=</t>
    </r>
  </si>
  <si>
    <t>ROS</t>
  </si>
  <si>
    <t>Le ROS doit être inférieur à 2</t>
  </si>
  <si>
    <t>P doit être compris entre 0 et 1 pour ROS =</t>
  </si>
  <si>
    <t>|CR| =</t>
  </si>
  <si>
    <t>U(t)</t>
  </si>
  <si>
    <t>i(t)</t>
  </si>
  <si>
    <t>Caractéritique</t>
  </si>
  <si>
    <t>expression</t>
  </si>
  <si>
    <t>t : temps</t>
  </si>
  <si>
    <t>Z = U(t) / i(t)</t>
  </si>
  <si>
    <t>Module de U(t)</t>
  </si>
  <si>
    <t>Module de i(t)</t>
  </si>
  <si>
    <t>I max</t>
  </si>
  <si>
    <t>U max</t>
  </si>
  <si>
    <t>Z = Umax / Imax</t>
  </si>
  <si>
    <t>rappport des modules</t>
  </si>
  <si>
    <t xml:space="preserve"> =B4-B7</t>
  </si>
  <si>
    <t>Complexe conjugué de Z</t>
  </si>
  <si>
    <t>Cosinus de l'argument de Z</t>
  </si>
  <si>
    <t>Sinus de l'argument de Z</t>
  </si>
  <si>
    <t xml:space="preserve">  =COS(COMPLEXE.ARGUMENT("3-2i"))</t>
  </si>
  <si>
    <t xml:space="preserve"> =SIN(COMPLEXE.ARGUMENT("3-2i"))</t>
  </si>
  <si>
    <t xml:space="preserve"> =COMPLEXE.PUISSANCE("3-2i";2) ici Z²</t>
  </si>
  <si>
    <t xml:space="preserve"> =D31</t>
  </si>
  <si>
    <t xml:space="preserve">  =D32</t>
  </si>
  <si>
    <t xml:space="preserve"> =COMPLEXE.SOMME(D31;D32)</t>
  </si>
  <si>
    <t xml:space="preserve"> =COMPLEXE(A3;B3)</t>
  </si>
  <si>
    <t xml:space="preserve">Z' = Z1 + Z2 +Z3 = </t>
  </si>
  <si>
    <t xml:space="preserve">Z" = Z1 + Z4 = </t>
  </si>
  <si>
    <t xml:space="preserve">  =COMPLEXE.MODULE(D47)</t>
  </si>
  <si>
    <t xml:space="preserve"> =C3/C6</t>
  </si>
  <si>
    <t xml:space="preserve"> =C2/C5</t>
  </si>
  <si>
    <t>FORMULATION</t>
  </si>
  <si>
    <r>
      <t xml:space="preserve"> =</t>
    </r>
    <r>
      <rPr>
        <b/>
        <sz val="12"/>
        <color rgb="FFFF0000"/>
        <rFont val="Calibri"/>
        <family val="2"/>
        <scheme val="minor"/>
      </rPr>
      <t>PI</t>
    </r>
    <r>
      <rPr>
        <b/>
        <sz val="12"/>
        <color theme="1"/>
        <rFont val="Calibri"/>
        <family val="2"/>
        <scheme val="minor"/>
      </rPr>
      <t>()/3</t>
    </r>
  </si>
  <si>
    <r>
      <t xml:space="preserve"> =3*SIN(100*</t>
    </r>
    <r>
      <rPr>
        <b/>
        <sz val="12"/>
        <color rgb="FFFF0000"/>
        <rFont val="Calibri"/>
        <family val="2"/>
        <scheme val="minor"/>
      </rPr>
      <t>PI()</t>
    </r>
    <r>
      <rPr>
        <b/>
        <sz val="12"/>
        <rFont val="Calibri"/>
        <family val="2"/>
        <scheme val="minor"/>
      </rPr>
      <t>*B2+(PI()/4))</t>
    </r>
  </si>
  <si>
    <r>
      <t xml:space="preserve">  =</t>
    </r>
    <r>
      <rPr>
        <b/>
        <i/>
        <sz val="12"/>
        <color rgb="FFFF0000"/>
        <rFont val="Calibri"/>
        <family val="2"/>
        <scheme val="minor"/>
      </rPr>
      <t>PI()</t>
    </r>
    <r>
      <rPr>
        <i/>
        <sz val="12"/>
        <color theme="1"/>
        <rFont val="Calibri"/>
        <family val="2"/>
        <scheme val="minor"/>
      </rPr>
      <t>/4</t>
    </r>
  </si>
  <si>
    <t xml:space="preserve"> =75</t>
  </si>
  <si>
    <t xml:space="preserve"> =COMPLEXE.DIFFERENCE(D43;D44)</t>
  </si>
  <si>
    <t xml:space="preserve"> =COMPLEXE.SOMME(D43;D44)</t>
  </si>
  <si>
    <r>
      <t>2 + 5</t>
    </r>
    <r>
      <rPr>
        <b/>
        <sz val="14"/>
        <color rgb="FFFF0000"/>
        <rFont val="Calibri"/>
        <family val="2"/>
        <scheme val="minor"/>
      </rPr>
      <t>j</t>
    </r>
  </si>
  <si>
    <r>
      <t xml:space="preserve">  =COMPLEXE(A5;B5;"</t>
    </r>
    <r>
      <rPr>
        <b/>
        <sz val="12"/>
        <color rgb="FFFF0000"/>
        <rFont val="Calibri"/>
        <family val="2"/>
        <scheme val="minor"/>
      </rPr>
      <t>j</t>
    </r>
    <r>
      <rPr>
        <b/>
        <sz val="12"/>
        <rFont val="Calibri"/>
        <family val="2"/>
        <scheme val="minor"/>
      </rPr>
      <t>")</t>
    </r>
  </si>
  <si>
    <r>
      <t>2 + 5</t>
    </r>
    <r>
      <rPr>
        <b/>
        <sz val="14"/>
        <color rgb="FF0000FF"/>
        <rFont val="Calibri"/>
        <family val="2"/>
        <scheme val="minor"/>
      </rPr>
      <t>i</t>
    </r>
  </si>
  <si>
    <r>
      <t xml:space="preserve"> =COMPLEXE(A4;B4;"</t>
    </r>
    <r>
      <rPr>
        <b/>
        <sz val="12"/>
        <color rgb="FF0000FF"/>
        <rFont val="Calibri"/>
        <family val="2"/>
        <scheme val="minor"/>
      </rPr>
      <t>i</t>
    </r>
    <r>
      <rPr>
        <b/>
        <sz val="12"/>
        <rFont val="Calibri"/>
        <family val="2"/>
        <scheme val="minor"/>
      </rPr>
      <t>")</t>
    </r>
  </si>
  <si>
    <r>
      <t xml:space="preserve">  =0,2*SIN(100*</t>
    </r>
    <r>
      <rPr>
        <b/>
        <sz val="12"/>
        <color rgb="FFFF0000"/>
        <rFont val="Calibri"/>
        <family val="2"/>
        <scheme val="minor"/>
      </rPr>
      <t>PI()</t>
    </r>
    <r>
      <rPr>
        <b/>
        <sz val="12"/>
        <rFont val="Calibri"/>
        <family val="2"/>
        <scheme val="minor"/>
      </rPr>
      <t>*B5+(</t>
    </r>
    <r>
      <rPr>
        <b/>
        <sz val="12"/>
        <color rgb="FFFF0000"/>
        <rFont val="Calibri"/>
        <family val="2"/>
        <scheme val="minor"/>
      </rPr>
      <t>PI()</t>
    </r>
    <r>
      <rPr>
        <b/>
        <sz val="12"/>
        <rFont val="Calibri"/>
        <family val="2"/>
        <scheme val="minor"/>
      </rPr>
      <t>/3))</t>
    </r>
  </si>
  <si>
    <t xml:space="preserve"> ="46,6-20,3i"</t>
  </si>
  <si>
    <t xml:space="preserve">   =COMPLEXE.SOMME(B32;B33;B34)</t>
  </si>
  <si>
    <t xml:space="preserve"> =COMPLEXE.SOMME(B32;B35)</t>
  </si>
  <si>
    <t xml:space="preserve"> =ARRONDI(C13;3)</t>
  </si>
  <si>
    <t xml:space="preserve"> =COMPLEXE.CONJUGUE(C11)</t>
  </si>
  <si>
    <t xml:space="preserve"> =COMPLEXE(ARRONDI(B7*COS(B8);3);ARRONDI(B7*SIN(B8);3))</t>
  </si>
  <si>
    <t xml:space="preserve"> =COMPLEXE.PRODUIT(D34; D35)</t>
  </si>
  <si>
    <r>
      <t>Z</t>
    </r>
    <r>
      <rPr>
        <b/>
        <vertAlign val="subscript"/>
        <sz val="14"/>
        <rFont val="Calibri"/>
        <family val="2"/>
        <scheme val="minor"/>
      </rPr>
      <t xml:space="preserve">1 </t>
    </r>
    <r>
      <rPr>
        <b/>
        <sz val="14"/>
        <rFont val="Calibri"/>
        <family val="2"/>
        <scheme val="minor"/>
      </rPr>
      <t>- Z</t>
    </r>
    <r>
      <rPr>
        <b/>
        <vertAlign val="subscript"/>
        <sz val="14"/>
        <rFont val="Calibri"/>
        <family val="2"/>
        <scheme val="minor"/>
      </rPr>
      <t xml:space="preserve">2 </t>
    </r>
    <r>
      <rPr>
        <b/>
        <sz val="14"/>
        <rFont val="Calibri"/>
        <family val="2"/>
        <scheme val="minor"/>
      </rPr>
      <t>=</t>
    </r>
  </si>
  <si>
    <r>
      <t>Z</t>
    </r>
    <r>
      <rPr>
        <b/>
        <vertAlign val="subscript"/>
        <sz val="14"/>
        <rFont val="Calibri"/>
        <family val="2"/>
        <scheme val="minor"/>
      </rPr>
      <t xml:space="preserve">1 </t>
    </r>
    <r>
      <rPr>
        <b/>
        <sz val="14"/>
        <rFont val="Calibri"/>
        <family val="2"/>
        <scheme val="minor"/>
      </rPr>
      <t>+ Z</t>
    </r>
    <r>
      <rPr>
        <b/>
        <vertAlign val="subscript"/>
        <sz val="14"/>
        <rFont val="Calibri"/>
        <family val="2"/>
        <scheme val="minor"/>
      </rPr>
      <t xml:space="preserve">2 </t>
    </r>
    <r>
      <rPr>
        <b/>
        <sz val="14"/>
        <rFont val="Calibri"/>
        <family val="2"/>
        <scheme val="minor"/>
      </rPr>
      <t>=</t>
    </r>
  </si>
  <si>
    <r>
      <t>CR</t>
    </r>
    <r>
      <rPr>
        <b/>
        <vertAlign val="subscript"/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= </t>
    </r>
  </si>
  <si>
    <t xml:space="preserve"> =COMPLEXE.DIV(D45;D46)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</si>
</sst>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66CC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8"/>
      <name val="Calibri"/>
      <family val="2"/>
      <scheme val="minor"/>
    </font>
    <font>
      <i/>
      <sz val="12"/>
      <color theme="1"/>
      <name val="Calibri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4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3" fillId="0" borderId="0" xfId="0" applyFont="1" applyAlignment="1">
      <alignment horizontal="right"/>
    </xf>
    <xf numFmtId="164" fontId="18" fillId="0" borderId="1" xfId="0" applyNumberFormat="1" applyFont="1" applyBorder="1"/>
    <xf numFmtId="164" fontId="4" fillId="0" borderId="1" xfId="0" applyNumberFormat="1" applyFont="1" applyBorder="1"/>
    <xf numFmtId="0" fontId="2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5" fillId="0" borderId="8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29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4" fontId="35" fillId="0" borderId="1" xfId="0" applyNumberFormat="1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0" fillId="0" borderId="26" xfId="0" applyBorder="1"/>
    <xf numFmtId="0" fontId="0" fillId="0" borderId="16" xfId="0" applyBorder="1"/>
    <xf numFmtId="0" fontId="1" fillId="0" borderId="16" xfId="0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0" fontId="0" fillId="0" borderId="27" xfId="0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8" xfId="0" applyFont="1" applyBorder="1"/>
    <xf numFmtId="0" fontId="18" fillId="0" borderId="0" xfId="0" applyFont="1" applyAlignment="1">
      <alignment horizontal="right"/>
    </xf>
    <xf numFmtId="0" fontId="17" fillId="0" borderId="8" xfId="0" applyFont="1" applyBorder="1"/>
    <xf numFmtId="0" fontId="21" fillId="0" borderId="0" xfId="0" applyFont="1" applyAlignment="1">
      <alignment horizontal="right"/>
    </xf>
    <xf numFmtId="0" fontId="20" fillId="0" borderId="8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14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0" fillId="0" borderId="28" xfId="0" applyBorder="1"/>
    <xf numFmtId="0" fontId="0" fillId="0" borderId="19" xfId="0" applyBorder="1"/>
    <xf numFmtId="0" fontId="24" fillId="0" borderId="19" xfId="0" applyFont="1" applyBorder="1" applyAlignment="1">
      <alignment horizontal="right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7" fillId="3" borderId="4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7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right" vertical="center"/>
    </xf>
    <xf numFmtId="0" fontId="10" fillId="0" borderId="6" xfId="0" applyFont="1" applyBorder="1"/>
    <xf numFmtId="0" fontId="10" fillId="0" borderId="8" xfId="0" applyFont="1" applyBorder="1"/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2" fontId="7" fillId="0" borderId="39" xfId="0" applyNumberFormat="1" applyFont="1" applyBorder="1" applyAlignment="1">
      <alignment horizontal="left"/>
    </xf>
    <xf numFmtId="0" fontId="1" fillId="0" borderId="1" xfId="0" applyFont="1" applyBorder="1"/>
    <xf numFmtId="0" fontId="9" fillId="0" borderId="9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1" fillId="4" borderId="2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35" fillId="0" borderId="9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9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27" fillId="3" borderId="2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1" fillId="0" borderId="22" xfId="0" applyFont="1" applyBorder="1" applyAlignment="1">
      <alignment horizontal="left"/>
    </xf>
    <xf numFmtId="0" fontId="0" fillId="0" borderId="23" xfId="0" applyBorder="1"/>
    <xf numFmtId="0" fontId="0" fillId="0" borderId="15" xfId="0" applyBorder="1"/>
    <xf numFmtId="0" fontId="15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164" fontId="11" fillId="0" borderId="1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164" fontId="11" fillId="0" borderId="13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44" fillId="0" borderId="16" xfId="0" applyFont="1" applyBorder="1" applyAlignment="1">
      <alignment horizontal="right"/>
    </xf>
    <xf numFmtId="164" fontId="2" fillId="0" borderId="5" xfId="0" applyNumberFormat="1" applyFont="1" applyBorder="1" applyAlignment="1">
      <alignment horizontal="left" vertical="center"/>
    </xf>
    <xf numFmtId="0" fontId="11" fillId="0" borderId="6" xfId="0" applyFont="1" applyBorder="1"/>
    <xf numFmtId="0" fontId="45" fillId="0" borderId="8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45" fillId="0" borderId="1" xfId="0" applyFont="1" applyBorder="1" applyAlignment="1">
      <alignment horizontal="left"/>
    </xf>
    <xf numFmtId="0" fontId="45" fillId="0" borderId="18" xfId="0" applyFont="1" applyBorder="1" applyAlignment="1">
      <alignment horizontal="left"/>
    </xf>
    <xf numFmtId="2" fontId="45" fillId="0" borderId="3" xfId="0" applyNumberFormat="1" applyFont="1" applyBorder="1"/>
    <xf numFmtId="0" fontId="45" fillId="0" borderId="10" xfId="0" applyFont="1" applyBorder="1"/>
    <xf numFmtId="0" fontId="2" fillId="0" borderId="19" xfId="0" applyFont="1" applyBorder="1" applyAlignment="1">
      <alignment horizontal="right"/>
    </xf>
    <xf numFmtId="0" fontId="45" fillId="0" borderId="13" xfId="0" applyFont="1" applyBorder="1"/>
    <xf numFmtId="0" fontId="36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FFFFFF"/>
      <color rgb="FFFF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895351</xdr:colOff>
      <xdr:row>7</xdr:row>
      <xdr:rowOff>31750</xdr:rowOff>
    </xdr:from>
    <xdr:ext cx="101600" cy="3177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DED9EAA3-2F36-489C-A5E7-EE7F7D14B702}"/>
                </a:ext>
              </a:extLst>
            </xdr:cNvPr>
            <xdr:cNvSpPr txBox="1"/>
          </xdr:nvSpPr>
          <xdr:spPr>
            <a:xfrm>
              <a:off x="5327651" y="1625600"/>
              <a:ext cx="101600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𝝅</m:t>
                        </m:r>
                      </m:num>
                      <m:den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𝟔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DED9EAA3-2F36-489C-A5E7-EE7F7D14B702}"/>
                </a:ext>
              </a:extLst>
            </xdr:cNvPr>
            <xdr:cNvSpPr txBox="1"/>
          </xdr:nvSpPr>
          <xdr:spPr>
            <a:xfrm>
              <a:off x="5327651" y="1625600"/>
              <a:ext cx="101600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𝝅/𝟔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412750</xdr:colOff>
      <xdr:row>5</xdr:row>
      <xdr:rowOff>19050</xdr:rowOff>
    </xdr:from>
    <xdr:ext cx="140295" cy="3177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9FFC12C8-0DA8-4E7E-8FDC-AE48D4040E12}"/>
                </a:ext>
              </a:extLst>
            </xdr:cNvPr>
            <xdr:cNvSpPr txBox="1"/>
          </xdr:nvSpPr>
          <xdr:spPr>
            <a:xfrm>
              <a:off x="4921250" y="1117600"/>
              <a:ext cx="140295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𝝅</m:t>
                        </m:r>
                      </m:num>
                      <m:den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𝟔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9FFC12C8-0DA8-4E7E-8FDC-AE48D4040E12}"/>
                </a:ext>
              </a:extLst>
            </xdr:cNvPr>
            <xdr:cNvSpPr txBox="1"/>
          </xdr:nvSpPr>
          <xdr:spPr>
            <a:xfrm>
              <a:off x="4921250" y="1117600"/>
              <a:ext cx="140295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𝝅/𝟔</a:t>
              </a:r>
              <a:endParaRPr lang="fr-FR" sz="1200" b="1"/>
            </a:p>
          </xdr:txBody>
        </xdr:sp>
      </mc:Fallback>
    </mc:AlternateContent>
    <xdr:clientData/>
  </xdr:oneCellAnchor>
  <xdr:twoCellAnchor editAs="oneCell">
    <xdr:from>
      <xdr:col>1</xdr:col>
      <xdr:colOff>717550</xdr:colOff>
      <xdr:row>31</xdr:row>
      <xdr:rowOff>55562</xdr:rowOff>
    </xdr:from>
    <xdr:to>
      <xdr:col>2</xdr:col>
      <xdr:colOff>1733550</xdr:colOff>
      <xdr:row>35</xdr:row>
      <xdr:rowOff>153202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6D84B1-1888-47D2-B4DF-0BB3D11BE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2875" y="6675437"/>
          <a:ext cx="2082800" cy="1050140"/>
        </a:xfrm>
        <a:prstGeom prst="rect">
          <a:avLst/>
        </a:prstGeom>
      </xdr:spPr>
    </xdr:pic>
    <xdr:clientData/>
  </xdr:twoCellAnchor>
  <xdr:oneCellAnchor>
    <xdr:from>
      <xdr:col>0</xdr:col>
      <xdr:colOff>250825</xdr:colOff>
      <xdr:row>38</xdr:row>
      <xdr:rowOff>152400</xdr:rowOff>
    </xdr:from>
    <xdr:ext cx="2346325" cy="501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2EB433BE-E022-42DA-A5AE-824852A6782E}"/>
                </a:ext>
              </a:extLst>
            </xdr:cNvPr>
            <xdr:cNvSpPr txBox="1"/>
          </xdr:nvSpPr>
          <xdr:spPr>
            <a:xfrm>
              <a:off x="250825" y="8782050"/>
              <a:ext cx="2346325" cy="501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600" b="1"/>
                <a:t>d'où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14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FR" sz="1400" b="1" i="1">
                          <a:latin typeface="Cambria Math" panose="02040503050406030204" pitchFamily="18" charset="0"/>
                        </a:rPr>
                        <m:t>𝒁</m:t>
                      </m:r>
                    </m:e>
                    <m:sub>
                      <m:r>
                        <a:rPr lang="fr-FR" sz="1400" b="1" i="1">
                          <a:latin typeface="Cambria Math" panose="02040503050406030204" pitchFamily="18" charset="0"/>
                        </a:rPr>
                        <m:t>é</m:t>
                      </m:r>
                      <m:r>
                        <a:rPr lang="fr-FR" sz="1400" b="1" i="1">
                          <a:latin typeface="Cambria Math" panose="02040503050406030204" pitchFamily="18" charset="0"/>
                        </a:rPr>
                        <m:t>𝒒𝒖𝒊𝒗𝒂𝒍𝒆𝒏𝒕</m:t>
                      </m:r>
                    </m:sub>
                  </m:sSub>
                  <m:r>
                    <a:rPr lang="fr-FR" sz="1400" b="1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fr-FR" sz="14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p>
                        <m:sSupPr>
                          <m:ctrlPr>
                            <a:rPr lang="fr-FR" sz="14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pPr>
                        <m:e>
                          <m:r>
                            <a:rPr lang="fr-FR" sz="1400" b="1" i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𝐙</m:t>
                          </m:r>
                        </m:e>
                        <m:sup>
                          <m:r>
                            <a:rPr lang="fr-FR" sz="1400" b="1" i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′</m:t>
                          </m:r>
                        </m:sup>
                      </m:sSup>
                      <m: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×</m:t>
                      </m:r>
                      <m: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𝐙</m:t>
                      </m:r>
                      <m: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"</m:t>
                      </m:r>
                    </m:num>
                    <m:den>
                      <m:r>
                        <m:rPr>
                          <m:nor/>
                        </m:rP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Z</m:t>
                      </m:r>
                      <m:r>
                        <m:rPr>
                          <m:nor/>
                        </m:rP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′ + </m:t>
                      </m:r>
                      <m:r>
                        <m:rPr>
                          <m:nor/>
                        </m:rP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Z</m:t>
                      </m:r>
                      <m:r>
                        <m:rPr>
                          <m:nor/>
                        </m:rPr>
                        <a:rPr lang="fr-FR" sz="1400" b="1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 "</m:t>
                      </m:r>
                    </m:den>
                  </m:f>
                </m:oMath>
              </a14:m>
              <a:endParaRPr lang="fr-FR" sz="1400" b="1" i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2EB433BE-E022-42DA-A5AE-824852A6782E}"/>
                </a:ext>
              </a:extLst>
            </xdr:cNvPr>
            <xdr:cNvSpPr txBox="1"/>
          </xdr:nvSpPr>
          <xdr:spPr>
            <a:xfrm>
              <a:off x="250825" y="8782050"/>
              <a:ext cx="2346325" cy="501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600" b="1"/>
                <a:t>d'où </a:t>
              </a:r>
              <a:r>
                <a:rPr lang="fr-FR" sz="1400" b="1" i="0">
                  <a:latin typeface="Cambria Math" panose="02040503050406030204" pitchFamily="18" charset="0"/>
                </a:rPr>
                <a:t>𝒁_é𝒒𝒖𝒊𝒗𝒂𝒍𝒆𝒏𝒕=</a:t>
              </a:r>
              <a:r>
                <a:rPr lang="fr-FR" sz="14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𝐙^′×𝐙")/"Z′ + Z \"" </a:t>
              </a:r>
              <a:endParaRPr lang="fr-FR" sz="1400" b="1" i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6351</xdr:colOff>
      <xdr:row>42</xdr:row>
      <xdr:rowOff>37924</xdr:rowOff>
    </xdr:from>
    <xdr:to>
      <xdr:col>2</xdr:col>
      <xdr:colOff>2104525</xdr:colOff>
      <xdr:row>46</xdr:row>
      <xdr:rowOff>38100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FC03D0F-0744-4834-993B-52B9BD5AE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1" y="9467674"/>
          <a:ext cx="3736474" cy="90822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35</xdr:row>
      <xdr:rowOff>171450</xdr:rowOff>
    </xdr:from>
    <xdr:ext cx="3111500" cy="5762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ZoneTexte 9">
              <a:extLst>
                <a:ext uri="{FF2B5EF4-FFF2-40B4-BE49-F238E27FC236}">
                  <a16:creationId xmlns:a16="http://schemas.microsoft.com/office/drawing/2014/main" id="{16E01E40-037A-494C-8307-D87DFCDB2874}"/>
                </a:ext>
              </a:extLst>
            </xdr:cNvPr>
            <xdr:cNvSpPr txBox="1"/>
          </xdr:nvSpPr>
          <xdr:spPr>
            <a:xfrm>
              <a:off x="0" y="8013700"/>
              <a:ext cx="3111500" cy="576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f>
                          <m:fPr>
                            <m:ctrlPr>
                              <a:rPr lang="fr-FR" sz="1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400" b="1" i="1">
                                <a:latin typeface="Cambria Math" panose="02040503050406030204" pitchFamily="18" charset="0"/>
                              </a:rPr>
                              <m:t>𝟏</m:t>
                            </m:r>
                          </m:num>
                          <m:den>
                            <m:r>
                              <a:rPr lang="fr-FR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𝒁</m:t>
                            </m:r>
                          </m:den>
                        </m:f>
                        <m:r>
                          <a:rPr lang="fr-FR" sz="1400" b="1" i="1">
                            <a:latin typeface="Cambria Math" panose="02040503050406030204" pitchFamily="18" charset="0"/>
                          </a:rPr>
                          <m:t>=</m:t>
                        </m:r>
                        <m:f>
                          <m:fPr>
                            <m:ctrlPr>
                              <a:rPr lang="fr-FR" sz="1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400" b="1" i="1">
                                <a:latin typeface="Cambria Math" panose="02040503050406030204" pitchFamily="18" charset="0"/>
                              </a:rPr>
                              <m:t>𝟏</m:t>
                            </m:r>
                          </m:num>
                          <m:den>
                            <m:sSup>
                              <m:sSupPr>
                                <m:ctrlPr>
                                  <a:rPr lang="fr-FR" sz="1400" b="1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fr-FR" sz="1400" b="1" i="1">
                                    <a:latin typeface="Cambria Math" panose="02040503050406030204" pitchFamily="18" charset="0"/>
                                  </a:rPr>
                                  <m:t>𝒁</m:t>
                                </m:r>
                              </m:e>
                              <m:sup>
                                <m:r>
                                  <a:rPr lang="fr-FR" sz="1400" b="1" i="1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den>
                        </m:f>
                        <m:r>
                          <a:rPr lang="fr-FR" sz="1400" b="1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fr-FR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FR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𝟏</m:t>
                            </m:r>
                          </m:num>
                          <m:den>
                            <m:sSup>
                              <m:sSupPr>
                                <m:ctrlPr>
                                  <a:rPr lang="fr-FR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fr-FR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𝒁</m:t>
                                </m:r>
                              </m:e>
                              <m:sup>
                                <m:r>
                                  <a:rPr lang="fr-FR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"</m:t>
                                </m:r>
                              </m:sup>
                            </m:sSup>
                          </m:den>
                        </m:f>
                        <m:r>
                          <a:rPr lang="fr-FR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⇒ </m:t>
                        </m:r>
                        <m:r>
                          <a:rPr lang="fr-FR" sz="1400" b="1" i="1">
                            <a:latin typeface="Cambria Math" panose="02040503050406030204" pitchFamily="18" charset="0"/>
                          </a:rPr>
                          <m:t>𝒁</m:t>
                        </m:r>
                      </m:e>
                      <m:sub>
                        <m:r>
                          <a:rPr lang="fr-FR" sz="1400" b="1" i="1">
                            <a:latin typeface="Cambria Math" panose="02040503050406030204" pitchFamily="18" charset="0"/>
                          </a:rPr>
                          <m:t>é</m:t>
                        </m:r>
                        <m:r>
                          <a:rPr lang="fr-FR" sz="1400" b="1" i="1">
                            <a:latin typeface="Cambria Math" panose="02040503050406030204" pitchFamily="18" charset="0"/>
                          </a:rPr>
                          <m:t>𝒒𝒖𝒊𝒗𝒂𝒍𝒆𝒏𝒕</m:t>
                        </m:r>
                        <m:r>
                          <a:rPr lang="fr-FR" sz="1400" b="1" i="1">
                            <a:latin typeface="Cambria Math" panose="02040503050406030204" pitchFamily="18" charset="0"/>
                          </a:rPr>
                          <m:t>  </m:t>
                        </m:r>
                      </m:sub>
                    </m:sSub>
                    <m:r>
                      <a:rPr lang="fr-FR" sz="1400" b="1" i="1">
                        <a:latin typeface="Cambria Math" panose="02040503050406030204" pitchFamily="18" charset="0"/>
                      </a:rPr>
                      <m:t> =</m:t>
                    </m:r>
                    <m:f>
                      <m:fPr>
                        <m:ctrlPr>
                          <a:rPr lang="fr-FR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fr-FR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fr-FR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𝒁</m:t>
                            </m:r>
                          </m:e>
                          <m:sup>
                            <m:r>
                              <a:rPr lang="fr-FR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p>
                        </m:sSup>
                        <m:r>
                          <a:rPr lang="fr-FR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fr-FR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𝒁</m:t>
                        </m:r>
                        <m:r>
                          <a:rPr lang="fr-FR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"</m:t>
                        </m:r>
                      </m:num>
                      <m:den>
                        <m:r>
                          <m:rPr>
                            <m:nor/>
                          </m:rPr>
                          <a:rPr lang="fr-FR" sz="1400" b="1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Z</m:t>
                        </m:r>
                        <m:r>
                          <m:rPr>
                            <m:nor/>
                          </m:rPr>
                          <a:rPr lang="fr-FR" sz="1400" b="1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′ + </m:t>
                        </m:r>
                        <m:r>
                          <m:rPr>
                            <m:nor/>
                          </m:rPr>
                          <a:rPr lang="fr-FR" sz="1400" b="1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Z</m:t>
                        </m:r>
                        <m:r>
                          <m:rPr>
                            <m:nor/>
                          </m:rPr>
                          <a:rPr lang="fr-FR" sz="1400" b="1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"</m:t>
                        </m:r>
                      </m:den>
                    </m:f>
                  </m:oMath>
                </m:oMathPara>
              </a14:m>
              <a:endParaRPr lang="fr-FR" sz="1400" b="1"/>
            </a:p>
          </xdr:txBody>
        </xdr:sp>
      </mc:Choice>
      <mc:Fallback xmlns="">
        <xdr:sp macro="" textlink="">
          <xdr:nvSpPr>
            <xdr:cNvPr id="10" name="ZoneTexte 9">
              <a:extLst>
                <a:ext uri="{FF2B5EF4-FFF2-40B4-BE49-F238E27FC236}">
                  <a16:creationId xmlns:a16="http://schemas.microsoft.com/office/drawing/2014/main" id="{16E01E40-037A-494C-8307-D87DFCDB2874}"/>
                </a:ext>
              </a:extLst>
            </xdr:cNvPr>
            <xdr:cNvSpPr txBox="1"/>
          </xdr:nvSpPr>
          <xdr:spPr>
            <a:xfrm>
              <a:off x="0" y="8013700"/>
              <a:ext cx="3111500" cy="576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400" b="1" i="0">
                  <a:latin typeface="Cambria Math" panose="02040503050406030204" pitchFamily="18" charset="0"/>
                </a:rPr>
                <a:t>〖𝟏/</a:t>
              </a:r>
              <a:r>
                <a:rPr lang="fr-FR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𝒁</a:t>
              </a:r>
              <a:r>
                <a:rPr lang="fr-FR" sz="1400" b="1" i="0">
                  <a:latin typeface="Cambria Math" panose="02040503050406030204" pitchFamily="18" charset="0"/>
                </a:rPr>
                <a:t>=𝟏/𝒁^′ +</a:t>
              </a:r>
              <a:r>
                <a:rPr lang="fr-FR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𝟏/𝒁^</a:t>
              </a:r>
              <a:r>
                <a:rPr lang="fr-FR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fr-FR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⇒ </a:t>
              </a:r>
              <a:r>
                <a:rPr lang="fr-FR" sz="1400" b="1" i="0">
                  <a:latin typeface="Cambria Math" panose="02040503050406030204" pitchFamily="18" charset="0"/>
                </a:rPr>
                <a:t>𝒁〗_(é𝒒𝒖𝒊𝒗𝒂𝒍𝒆𝒏𝒕  )  =(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𝒁^′×𝒁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")/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"Z′ + Z\"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endParaRPr lang="fr-FR" sz="1400" b="1"/>
            </a:p>
          </xdr:txBody>
        </xdr:sp>
      </mc:Fallback>
    </mc:AlternateContent>
    <xdr:clientData/>
  </xdr:oneCellAnchor>
  <xdr:twoCellAnchor editAs="oneCell">
    <xdr:from>
      <xdr:col>0</xdr:col>
      <xdr:colOff>19049</xdr:colOff>
      <xdr:row>46</xdr:row>
      <xdr:rowOff>215900</xdr:rowOff>
    </xdr:from>
    <xdr:to>
      <xdr:col>2</xdr:col>
      <xdr:colOff>2235200</xdr:colOff>
      <xdr:row>48</xdr:row>
      <xdr:rowOff>100530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1FE06F3-32A8-4CDC-8251-C753CD0E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49" y="10655300"/>
          <a:ext cx="3854451" cy="379930"/>
        </a:xfrm>
        <a:prstGeom prst="rect">
          <a:avLst/>
        </a:prstGeom>
      </xdr:spPr>
    </xdr:pic>
    <xdr:clientData/>
  </xdr:twoCellAnchor>
  <xdr:oneCellAnchor>
    <xdr:from>
      <xdr:col>3</xdr:col>
      <xdr:colOff>1009650</xdr:colOff>
      <xdr:row>43</xdr:row>
      <xdr:rowOff>165100</xdr:rowOff>
    </xdr:from>
    <xdr:ext cx="65" cy="172227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972BF574-81B7-4573-A11E-9C3087A56E7C}"/>
            </a:ext>
          </a:extLst>
        </xdr:cNvPr>
        <xdr:cNvSpPr txBox="1"/>
      </xdr:nvSpPr>
      <xdr:spPr>
        <a:xfrm>
          <a:off x="5518150" y="9550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1168400</xdr:colOff>
      <xdr:row>50</xdr:row>
      <xdr:rowOff>44451</xdr:rowOff>
    </xdr:from>
    <xdr:ext cx="5041900" cy="4000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ZoneTexte 12">
              <a:extLst>
                <a:ext uri="{FF2B5EF4-FFF2-40B4-BE49-F238E27FC236}">
                  <a16:creationId xmlns:a16="http://schemas.microsoft.com/office/drawing/2014/main" id="{45BFA425-FFC0-43E7-A6F1-221C29730F1B}"/>
                </a:ext>
              </a:extLst>
            </xdr:cNvPr>
            <xdr:cNvSpPr txBox="1"/>
          </xdr:nvSpPr>
          <xdr:spPr>
            <a:xfrm>
              <a:off x="2806700" y="10814051"/>
              <a:ext cx="5041900" cy="400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f>
                    <m:fPr>
                      <m:ctrlP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𝟏</m:t>
                      </m:r>
                      <m: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num>
                    <m:den>
                      <m: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𝟏</m:t>
                      </m:r>
                      <m: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fr-FR" sz="1200" b="1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den>
                  </m:f>
                </m:oMath>
              </a14:m>
              <a:r>
                <a:rPr lang="fr-FR" sz="1200" b="1">
                  <a:solidFill>
                    <a:srgbClr val="FF0000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sSup>
                    <m:sSupPr>
                      <m:ctrlPr>
                        <a:rPr lang="fr-FR" sz="12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fr-FR" sz="12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𝒅</m:t>
                      </m:r>
                    </m:e>
                    <m:sup>
                      <m:r>
                        <a:rPr lang="fr-FR" sz="12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′</m:t>
                      </m:r>
                    </m:sup>
                  </m:sSup>
                  <m:r>
                    <a:rPr lang="fr-FR" sz="12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𝒐</m:t>
                  </m:r>
                  <m:r>
                    <a:rPr lang="fr-FR" sz="12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ù </m:t>
                  </m:r>
                  <m:r>
                    <a:rPr lang="fr-FR" sz="1200" b="1" i="1">
                      <a:solidFill>
                        <a:schemeClr val="accent6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𝟏</m:t>
                  </m:r>
                  <m:r>
                    <a:rPr lang="fr-FR" sz="1200" b="1" i="1">
                      <a:solidFill>
                        <a:schemeClr val="accent6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fr-FR" sz="1200" b="1" i="1">
                      <a:solidFill>
                        <a:schemeClr val="accent6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𝒑</m:t>
                  </m:r>
                  <m:r>
                    <a:rPr lang="fr-FR" sz="1200" b="1" i="1">
                      <a:solidFill>
                        <a:schemeClr val="accent6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≤</m:t>
                  </m:r>
                  <m:r>
                    <a:rPr lang="fr-FR" sz="1200" b="1" i="1">
                      <a:solidFill>
                        <a:schemeClr val="accent6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d>
                    <m:dPr>
                      <m:ctrlPr>
                        <a:rPr lang="fr-FR" sz="1200" b="1" i="1">
                          <a:solidFill>
                            <a:schemeClr val="accent6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fr-FR" sz="1200" b="1" i="1">
                          <a:solidFill>
                            <a:schemeClr val="accent6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  <m:r>
                        <a:rPr lang="fr-FR" sz="1200" b="1" i="1">
                          <a:solidFill>
                            <a:schemeClr val="accent6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fr-FR" sz="1200" b="1" i="1">
                          <a:solidFill>
                            <a:schemeClr val="accent6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𝒑</m:t>
                      </m:r>
                    </m:e>
                  </m:d>
                  <m:r>
                    <a:rPr lang="fr-FR" sz="12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fr-FR" sz="12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𝒔𝒐𝒊𝒕</m:t>
                  </m:r>
                  <m:r>
                    <a:rPr lang="fr-FR" sz="12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𝟏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𝒑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 ≤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−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𝒑</m:t>
                  </m:r>
                  <m:r>
                    <a:rPr lang="fr-FR" sz="1200" b="1" i="1">
                      <a:solidFill>
                        <a:srgbClr val="0000FF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fr-FR" sz="1200" b="0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𝑎𝑙𝑜𝑟𝑠</m:t>
                  </m:r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𝒑</m:t>
                  </m:r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≤</m:t>
                  </m:r>
                  <m:f>
                    <m:fPr>
                      <m:ctrlPr>
                        <a:rPr lang="fr-FR" sz="1200" b="1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fr-FR" sz="1200" b="1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num>
                    <m:den>
                      <m:r>
                        <a:rPr lang="fr-FR" sz="1200" b="1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den>
                  </m:f>
                  <m:r>
                    <a:rPr lang="fr-FR" sz="1200" b="1" i="1">
                      <a:solidFill>
                        <a:srgbClr val="FF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fr-FR" sz="1200" b="1">
                  <a:solidFill>
                    <a:srgbClr val="FF0000"/>
                  </a:solidFill>
                  <a:effectLst/>
                </a:rPr>
                <a:t>  </a:t>
              </a:r>
              <a:endParaRPr lang="fr-FR" sz="1200" b="1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fr-FR" sz="12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 </m:t>
                  </m:r>
                </m:oMath>
              </a14:m>
              <a:r>
                <a:rPr lang="fr-FR" sz="1200" b="1">
                  <a:effectLst/>
                </a:rPr>
                <a:t>  </a:t>
              </a:r>
            </a:p>
            <a:p>
              <a:r>
                <a:rPr lang="fr-FR" sz="1200" b="1"/>
                <a:t>  </a:t>
              </a:r>
            </a:p>
          </xdr:txBody>
        </xdr:sp>
      </mc:Choice>
      <mc:Fallback xmlns="">
        <xdr:sp macro="" textlink="">
          <xdr:nvSpPr>
            <xdr:cNvPr id="13" name="ZoneTexte 12">
              <a:extLst>
                <a:ext uri="{FF2B5EF4-FFF2-40B4-BE49-F238E27FC236}">
                  <a16:creationId xmlns:a16="http://schemas.microsoft.com/office/drawing/2014/main" id="{45BFA425-FFC0-43E7-A6F1-221C29730F1B}"/>
                </a:ext>
              </a:extLst>
            </xdr:cNvPr>
            <xdr:cNvSpPr txBox="1"/>
          </xdr:nvSpPr>
          <xdr:spPr>
            <a:xfrm>
              <a:off x="2806700" y="10814051"/>
              <a:ext cx="5041900" cy="400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2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(𝟏+𝒑)/(𝟏−𝒑)</a:t>
              </a:r>
              <a:r>
                <a:rPr lang="fr-FR" sz="1200" b="1">
                  <a:solidFill>
                    <a:srgbClr val="FF0000"/>
                  </a:solidFill>
                </a:rPr>
                <a:t> </a:t>
              </a:r>
              <a:r>
                <a:rPr lang="fr-FR" sz="1200" b="1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fr-FR" sz="12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𝟐 </a:t>
              </a:r>
              <a:r>
                <a:rPr lang="fr-FR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𝒅^′ 𝒐ù </a:t>
              </a:r>
              <a:r>
                <a:rPr lang="fr-FR" sz="1200" b="1" i="0">
                  <a:solidFill>
                    <a:schemeClr val="accent6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𝟏+𝒑 </a:t>
              </a:r>
              <a:r>
                <a:rPr lang="fr-FR" sz="1200" b="1" i="0">
                  <a:solidFill>
                    <a:schemeClr val="accent6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fr-FR" sz="1200" b="1" i="0">
                  <a:solidFill>
                    <a:schemeClr val="accent6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𝟐(𝟏−𝒑)</a:t>
              </a:r>
              <a:r>
                <a:rPr lang="fr-FR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𝒔𝒐𝒊𝒕 </a:t>
              </a:r>
              <a:r>
                <a:rPr lang="fr-FR" sz="1200" b="1" i="0">
                  <a:solidFill>
                    <a:srgbClr val="0000FF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𝟏+𝒑  </a:t>
              </a:r>
              <a:r>
                <a:rPr lang="fr-FR" sz="1200" b="1" i="0">
                  <a:solidFill>
                    <a:srgbClr val="0000FF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fr-FR" sz="1200" b="1" i="0">
                  <a:solidFill>
                    <a:srgbClr val="0000FF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𝟐 −𝟐𝒑 </a:t>
              </a:r>
              <a:r>
                <a:rPr lang="fr-FR" sz="12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𝑎𝑙𝑜𝑟𝑠</a:t>
              </a:r>
              <a:r>
                <a:rPr lang="fr-FR" sz="12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𝒑 </a:t>
              </a:r>
              <a:r>
                <a:rPr lang="fr-FR" sz="1200" b="1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fr-FR" sz="12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𝟏/𝟑  </a:t>
              </a:r>
              <a:r>
                <a:rPr lang="fr-FR" sz="1200" b="1">
                  <a:solidFill>
                    <a:srgbClr val="FF0000"/>
                  </a:solidFill>
                  <a:effectLst/>
                </a:rPr>
                <a:t>  </a:t>
              </a:r>
              <a:endParaRPr lang="fr-FR" sz="1200" b="1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fr-FR" sz="1200" b="1">
                  <a:effectLst/>
                </a:rPr>
                <a:t>  </a:t>
              </a:r>
            </a:p>
            <a:p>
              <a:r>
                <a:rPr lang="fr-FR" sz="1200" b="1"/>
                <a:t>  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1009650</xdr:colOff>
      <xdr:row>10</xdr:row>
      <xdr:rowOff>0</xdr:rowOff>
    </xdr:from>
    <xdr:ext cx="65" cy="172227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C258AB9F-F073-4DD4-9C97-6DBB54A9AF53}"/>
            </a:ext>
          </a:extLst>
        </xdr:cNvPr>
        <xdr:cNvSpPr txBox="1"/>
      </xdr:nvSpPr>
      <xdr:spPr>
        <a:xfrm>
          <a:off x="5514975" y="94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787401</xdr:colOff>
      <xdr:row>3</xdr:row>
      <xdr:rowOff>44450</xdr:rowOff>
    </xdr:from>
    <xdr:ext cx="101600" cy="3177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ZoneTexte 11">
              <a:extLst>
                <a:ext uri="{FF2B5EF4-FFF2-40B4-BE49-F238E27FC236}">
                  <a16:creationId xmlns:a16="http://schemas.microsoft.com/office/drawing/2014/main" id="{45EE650B-3590-4F58-8B50-F76A93027B18}"/>
                </a:ext>
              </a:extLst>
            </xdr:cNvPr>
            <xdr:cNvSpPr txBox="1"/>
          </xdr:nvSpPr>
          <xdr:spPr>
            <a:xfrm>
              <a:off x="5448301" y="571500"/>
              <a:ext cx="101600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𝝅</m:t>
                        </m:r>
                      </m:num>
                      <m:den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𝟒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 xmlns="">
        <xdr:sp macro="" textlink="">
          <xdr:nvSpPr>
            <xdr:cNvPr id="12" name="ZoneTexte 11">
              <a:extLst>
                <a:ext uri="{FF2B5EF4-FFF2-40B4-BE49-F238E27FC236}">
                  <a16:creationId xmlns:a16="http://schemas.microsoft.com/office/drawing/2014/main" id="{45EE650B-3590-4F58-8B50-F76A93027B18}"/>
                </a:ext>
              </a:extLst>
            </xdr:cNvPr>
            <xdr:cNvSpPr txBox="1"/>
          </xdr:nvSpPr>
          <xdr:spPr>
            <a:xfrm>
              <a:off x="5448301" y="571500"/>
              <a:ext cx="101600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2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𝝅/</a:t>
              </a:r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𝟒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895351</xdr:colOff>
      <xdr:row>6</xdr:row>
      <xdr:rowOff>31750</xdr:rowOff>
    </xdr:from>
    <xdr:ext cx="101600" cy="3177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ZoneTexte 12">
              <a:extLst>
                <a:ext uri="{FF2B5EF4-FFF2-40B4-BE49-F238E27FC236}">
                  <a16:creationId xmlns:a16="http://schemas.microsoft.com/office/drawing/2014/main" id="{F8688DF2-28B6-4641-80E6-A3F3841A5095}"/>
                </a:ext>
              </a:extLst>
            </xdr:cNvPr>
            <xdr:cNvSpPr txBox="1"/>
          </xdr:nvSpPr>
          <xdr:spPr>
            <a:xfrm>
              <a:off x="5556251" y="1365250"/>
              <a:ext cx="101600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𝝅</m:t>
                        </m:r>
                      </m:num>
                      <m:den>
                        <m:r>
                          <a:rPr lang="fr-F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𝟑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 xmlns="">
        <xdr:sp macro="" textlink="">
          <xdr:nvSpPr>
            <xdr:cNvPr id="13" name="ZoneTexte 12">
              <a:extLst>
                <a:ext uri="{FF2B5EF4-FFF2-40B4-BE49-F238E27FC236}">
                  <a16:creationId xmlns:a16="http://schemas.microsoft.com/office/drawing/2014/main" id="{F8688DF2-28B6-4641-80E6-A3F3841A5095}"/>
                </a:ext>
              </a:extLst>
            </xdr:cNvPr>
            <xdr:cNvSpPr txBox="1"/>
          </xdr:nvSpPr>
          <xdr:spPr>
            <a:xfrm>
              <a:off x="5556251" y="1365250"/>
              <a:ext cx="101600" cy="317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2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𝝅/</a:t>
              </a:r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𝟑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3</xdr:col>
      <xdr:colOff>819150</xdr:colOff>
      <xdr:row>8</xdr:row>
      <xdr:rowOff>63500</xdr:rowOff>
    </xdr:from>
    <xdr:ext cx="1879600" cy="3111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ZoneTexte 13">
              <a:extLst>
                <a:ext uri="{FF2B5EF4-FFF2-40B4-BE49-F238E27FC236}">
                  <a16:creationId xmlns:a16="http://schemas.microsoft.com/office/drawing/2014/main" id="{823AF3FC-747E-4BEF-A7CC-EC4DF2D2B75A}"/>
                </a:ext>
              </a:extLst>
            </xdr:cNvPr>
            <xdr:cNvSpPr txBox="1"/>
          </xdr:nvSpPr>
          <xdr:spPr>
            <a:xfrm>
              <a:off x="5588000" y="1892300"/>
              <a:ext cx="1879600" cy="3111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fr-FR" sz="14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4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𝝅</m:t>
                      </m:r>
                    </m:num>
                    <m:den>
                      <m:r>
                        <a:rPr lang="fr-FR" sz="14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𝟒</m:t>
                      </m:r>
                    </m:den>
                  </m:f>
                </m:oMath>
              </a14:m>
              <a:r>
                <a:rPr lang="fr-FR" sz="1400" b="1"/>
                <a:t> - </a:t>
              </a:r>
              <a14:m>
                <m:oMath xmlns:m="http://schemas.openxmlformats.org/officeDocument/2006/math">
                  <m:f>
                    <m:fPr>
                      <m:ctrlP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𝝅</m:t>
                      </m:r>
                    </m:num>
                    <m:den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den>
                  </m:f>
                </m:oMath>
              </a14:m>
              <a:r>
                <a:rPr lang="fr-FR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𝝅</m:t>
                      </m:r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</m:t>
                      </m:r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𝟒</m:t>
                      </m:r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𝝅</m:t>
                      </m:r>
                    </m:num>
                    <m:den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den>
                  </m:f>
                </m:oMath>
              </a14:m>
              <a:r>
                <a:rPr lang="fr-FR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𝝅</m:t>
                      </m:r>
                    </m:num>
                    <m:den>
                      <m:r>
                        <a:rPr lang="fr-FR" sz="14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</m:den>
                  </m:f>
                </m:oMath>
              </a14:m>
              <a:r>
                <a:rPr lang="fr-FR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2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endParaRPr lang="fr-FR" sz="1200" b="1"/>
            </a:p>
          </xdr:txBody>
        </xdr:sp>
      </mc:Choice>
      <mc:Fallback xmlns="">
        <xdr:sp macro="" textlink="">
          <xdr:nvSpPr>
            <xdr:cNvPr id="14" name="ZoneTexte 13">
              <a:extLst>
                <a:ext uri="{FF2B5EF4-FFF2-40B4-BE49-F238E27FC236}">
                  <a16:creationId xmlns:a16="http://schemas.microsoft.com/office/drawing/2014/main" id="{823AF3FC-747E-4BEF-A7CC-EC4DF2D2B75A}"/>
                </a:ext>
              </a:extLst>
            </xdr:cNvPr>
            <xdr:cNvSpPr txBox="1"/>
          </xdr:nvSpPr>
          <xdr:spPr>
            <a:xfrm>
              <a:off x="5588000" y="1892300"/>
              <a:ext cx="1879600" cy="3111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4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𝝅/𝟒</a:t>
              </a:r>
              <a:r>
                <a:rPr lang="fr-FR" sz="1400" b="1"/>
                <a:t> - 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𝝅/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𝟑</a:t>
              </a:r>
              <a:r>
                <a:rPr lang="fr-FR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𝟑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𝝅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−𝟒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𝝅)/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𝟑</a:t>
              </a:r>
              <a:r>
                <a:rPr lang="fr-FR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fr-FR" sz="14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(−𝝅)/𝟑</a:t>
              </a:r>
              <a:r>
                <a:rPr lang="fr-FR" sz="14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2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endParaRPr lang="fr-FR" sz="12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07A1-CB67-4D3B-878C-2AD0BACF08C0}">
  <sheetPr>
    <pageSetUpPr fitToPage="1"/>
  </sheetPr>
  <dimension ref="A1:E51"/>
  <sheetViews>
    <sheetView tabSelected="1" view="pageLayout" topLeftCell="A33" zoomScaleNormal="150" workbookViewId="0">
      <selection activeCell="D38" sqref="D38:E38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43" customWidth="1"/>
    <col min="4" max="4" width="18.28515625" customWidth="1"/>
    <col min="5" max="5" width="34.5703125" customWidth="1"/>
  </cols>
  <sheetData>
    <row r="1" spans="1:5" ht="15" customHeight="1" thickBot="1" x14ac:dyDescent="0.3">
      <c r="A1" s="113" t="s">
        <v>6</v>
      </c>
      <c r="B1" s="114"/>
      <c r="C1" s="114"/>
      <c r="D1" s="114"/>
      <c r="E1" s="115"/>
    </row>
    <row r="2" spans="1:5" ht="13.5" customHeight="1" x14ac:dyDescent="0.25">
      <c r="A2" s="65" t="s">
        <v>0</v>
      </c>
      <c r="B2" s="66" t="s">
        <v>1</v>
      </c>
      <c r="C2" s="66" t="s">
        <v>2</v>
      </c>
      <c r="D2" s="67" t="s">
        <v>5</v>
      </c>
      <c r="E2" s="68" t="s">
        <v>4</v>
      </c>
    </row>
    <row r="3" spans="1:5" ht="18.75" x14ac:dyDescent="0.25">
      <c r="A3" s="30">
        <v>7</v>
      </c>
      <c r="B3" s="31">
        <v>3</v>
      </c>
      <c r="C3" s="31" t="s">
        <v>3</v>
      </c>
      <c r="D3" s="40" t="str">
        <f>COMPLEX(A3,B3)</f>
        <v>7+3i</v>
      </c>
      <c r="E3" s="41" t="s">
        <v>85</v>
      </c>
    </row>
    <row r="4" spans="1:5" ht="19.5" thickBot="1" x14ac:dyDescent="0.3">
      <c r="A4" s="69">
        <v>2</v>
      </c>
      <c r="B4" s="70">
        <v>5</v>
      </c>
      <c r="C4" s="70" t="s">
        <v>100</v>
      </c>
      <c r="D4" s="71" t="str">
        <f>COMPLEX(A4,B4,"i")</f>
        <v>2+5i</v>
      </c>
      <c r="E4" s="72" t="s">
        <v>101</v>
      </c>
    </row>
    <row r="5" spans="1:5" ht="19.5" thickBot="1" x14ac:dyDescent="0.3">
      <c r="A5" s="69">
        <v>2</v>
      </c>
      <c r="B5" s="70">
        <v>5</v>
      </c>
      <c r="C5" s="70" t="s">
        <v>98</v>
      </c>
      <c r="D5" s="71" t="str">
        <f>COMPLEX(A5,B5,"j")</f>
        <v>2+5j</v>
      </c>
      <c r="E5" s="72" t="s">
        <v>99</v>
      </c>
    </row>
    <row r="6" spans="1:5" ht="27" customHeight="1" x14ac:dyDescent="0.25">
      <c r="A6" s="97" t="s">
        <v>13</v>
      </c>
      <c r="B6" s="98"/>
      <c r="C6" s="98"/>
      <c r="D6" s="98"/>
      <c r="E6" s="99"/>
    </row>
    <row r="7" spans="1:5" ht="14.25" customHeight="1" x14ac:dyDescent="0.25">
      <c r="A7" s="11" t="s">
        <v>8</v>
      </c>
      <c r="B7" s="12">
        <f>8</f>
        <v>8</v>
      </c>
      <c r="C7" s="13" t="s">
        <v>12</v>
      </c>
      <c r="D7" s="12" t="s">
        <v>10</v>
      </c>
      <c r="E7" s="14"/>
    </row>
    <row r="8" spans="1:5" ht="29.25" customHeight="1" x14ac:dyDescent="0.25">
      <c r="A8" s="15" t="s">
        <v>7</v>
      </c>
      <c r="B8" s="39">
        <f>PI()/6</f>
        <v>0.52359877559829882</v>
      </c>
      <c r="C8" s="1" t="s">
        <v>11</v>
      </c>
      <c r="D8" s="39" t="s">
        <v>9</v>
      </c>
      <c r="E8" s="14"/>
    </row>
    <row r="9" spans="1:5" ht="18.75" customHeight="1" thickBot="1" x14ac:dyDescent="0.3">
      <c r="A9" s="73" t="s">
        <v>2</v>
      </c>
      <c r="B9" s="74" t="str">
        <f>COMPLEX(ROUND(B7*COS(B8),3),ROUND(B7*SIN(B8),3))</f>
        <v>6,928+4i</v>
      </c>
      <c r="C9" s="75" t="s">
        <v>108</v>
      </c>
      <c r="D9" s="76"/>
      <c r="E9" s="77"/>
    </row>
    <row r="10" spans="1:5" ht="21" customHeight="1" x14ac:dyDescent="0.25">
      <c r="A10" s="103" t="s">
        <v>14</v>
      </c>
      <c r="B10" s="104"/>
      <c r="C10" s="100" t="s">
        <v>15</v>
      </c>
      <c r="D10" s="101"/>
      <c r="E10" s="102"/>
    </row>
    <row r="11" spans="1:5" ht="18.75" customHeight="1" x14ac:dyDescent="0.25">
      <c r="A11" s="111" t="s">
        <v>21</v>
      </c>
      <c r="B11" s="112"/>
      <c r="C11" s="3" t="str">
        <f>"3-2i"</f>
        <v>3-2i</v>
      </c>
      <c r="D11" s="107" t="s">
        <v>43</v>
      </c>
      <c r="E11" s="108"/>
    </row>
    <row r="12" spans="1:5" ht="16.5" customHeight="1" x14ac:dyDescent="0.25">
      <c r="A12" s="105" t="s">
        <v>76</v>
      </c>
      <c r="B12" s="106"/>
      <c r="C12" s="4" t="str">
        <f>IMCONJUGATE(C11)</f>
        <v>3+2i</v>
      </c>
      <c r="D12" s="1" t="s">
        <v>107</v>
      </c>
      <c r="E12" s="2"/>
    </row>
    <row r="13" spans="1:5" ht="16.5" customHeight="1" x14ac:dyDescent="0.25">
      <c r="A13" s="105" t="s">
        <v>20</v>
      </c>
      <c r="B13" s="135"/>
      <c r="C13" s="3">
        <f>IMABS("3-2i")</f>
        <v>3.6055512754639896</v>
      </c>
      <c r="D13" s="1" t="s">
        <v>44</v>
      </c>
      <c r="E13" s="2"/>
    </row>
    <row r="14" spans="1:5" ht="16.5" customHeight="1" x14ac:dyDescent="0.25">
      <c r="A14" s="136" t="s">
        <v>45</v>
      </c>
      <c r="B14" s="137"/>
      <c r="C14" s="138">
        <f>ROUND(C13,3)</f>
        <v>3.6059999999999999</v>
      </c>
      <c r="D14" s="139" t="s">
        <v>106</v>
      </c>
      <c r="E14" s="132"/>
    </row>
    <row r="15" spans="1:5" ht="17.25" customHeight="1" x14ac:dyDescent="0.25">
      <c r="A15" s="105" t="s">
        <v>16</v>
      </c>
      <c r="B15" s="106"/>
      <c r="C15" s="3">
        <f>IMARGUMENT("3-2i")</f>
        <v>-0.5880026035475675</v>
      </c>
      <c r="D15" s="131" t="s">
        <v>40</v>
      </c>
      <c r="E15" s="132"/>
    </row>
    <row r="16" spans="1:5" ht="16.5" customHeight="1" x14ac:dyDescent="0.25">
      <c r="A16" s="105" t="s">
        <v>17</v>
      </c>
      <c r="B16" s="106"/>
      <c r="C16" s="3">
        <f>IMREAL("3-2i")</f>
        <v>3</v>
      </c>
      <c r="D16" s="131" t="s">
        <v>41</v>
      </c>
      <c r="E16" s="132"/>
    </row>
    <row r="17" spans="1:5" ht="18.75" x14ac:dyDescent="0.25">
      <c r="A17" s="133" t="s">
        <v>18</v>
      </c>
      <c r="B17" s="134"/>
      <c r="C17" s="3">
        <f>IMAGINARY("3-2i")</f>
        <v>-2</v>
      </c>
      <c r="D17" s="131" t="s">
        <v>42</v>
      </c>
      <c r="E17" s="132"/>
    </row>
    <row r="18" spans="1:5" x14ac:dyDescent="0.25">
      <c r="A18" s="109" t="s">
        <v>19</v>
      </c>
      <c r="B18" s="110"/>
      <c r="C18" s="42" t="str">
        <f>IMCOS("3-2i")</f>
        <v>-3,72454550491532+0,511822569987385i</v>
      </c>
      <c r="D18" s="118" t="s">
        <v>34</v>
      </c>
      <c r="E18" s="119"/>
    </row>
    <row r="19" spans="1:5" x14ac:dyDescent="0.25">
      <c r="A19" s="109" t="s">
        <v>22</v>
      </c>
      <c r="B19" s="110"/>
      <c r="C19" s="42" t="str">
        <f>IMSIN("3-2i")</f>
        <v>0,53092108624852+3,59056458998578i</v>
      </c>
      <c r="D19" s="118" t="s">
        <v>35</v>
      </c>
      <c r="E19" s="119"/>
    </row>
    <row r="20" spans="1:5" ht="15.75" x14ac:dyDescent="0.25">
      <c r="A20" s="120" t="s">
        <v>77</v>
      </c>
      <c r="B20" s="89"/>
      <c r="C20" s="33">
        <f>COS(IMARGUMENT("3-2i"))</f>
        <v>0.83205029433784372</v>
      </c>
      <c r="D20" s="116" t="s">
        <v>79</v>
      </c>
      <c r="E20" s="117"/>
    </row>
    <row r="21" spans="1:5" ht="15.75" x14ac:dyDescent="0.25">
      <c r="A21" s="88" t="s">
        <v>78</v>
      </c>
      <c r="B21" s="89"/>
      <c r="C21" s="33">
        <f>SIN(IMARGUMENT("3-2i"))</f>
        <v>-0.55470019622522904</v>
      </c>
      <c r="D21" s="34" t="s">
        <v>80</v>
      </c>
      <c r="E21" s="35"/>
    </row>
    <row r="22" spans="1:5" x14ac:dyDescent="0.25">
      <c r="A22" s="109" t="s">
        <v>23</v>
      </c>
      <c r="B22" s="110"/>
      <c r="C22" s="42" t="str">
        <f>IMEXP("3-2i")</f>
        <v>-8,35853265093537-18,2637270406668i</v>
      </c>
      <c r="D22" s="43" t="s">
        <v>37</v>
      </c>
      <c r="E22" s="44"/>
    </row>
    <row r="23" spans="1:5" ht="15.75" x14ac:dyDescent="0.25">
      <c r="A23" s="105" t="s">
        <v>27</v>
      </c>
      <c r="B23" s="106"/>
      <c r="C23" s="130" t="str">
        <f>IMPRODUCT("3-2i", "-2-7i")</f>
        <v>-20-17i</v>
      </c>
      <c r="D23" s="1" t="s">
        <v>36</v>
      </c>
      <c r="E23" s="2"/>
    </row>
    <row r="24" spans="1:5" ht="15.75" x14ac:dyDescent="0.25">
      <c r="A24" s="105" t="s">
        <v>26</v>
      </c>
      <c r="B24" s="106"/>
      <c r="C24" s="130" t="str">
        <f>IMDIV("3-2i", "-2-7i")</f>
        <v>0,150943396226415+0,471698113207547i</v>
      </c>
      <c r="D24" s="1" t="s">
        <v>33</v>
      </c>
      <c r="E24" s="2"/>
    </row>
    <row r="25" spans="1:5" ht="15.75" x14ac:dyDescent="0.25">
      <c r="A25" s="105" t="s">
        <v>24</v>
      </c>
      <c r="B25" s="106"/>
      <c r="C25" s="130" t="str">
        <f>IMSUM(C11, "3-2i", "-2-7i")</f>
        <v>4-11i</v>
      </c>
      <c r="D25" s="1" t="s">
        <v>25</v>
      </c>
      <c r="E25" s="2"/>
    </row>
    <row r="26" spans="1:5" ht="15.75" x14ac:dyDescent="0.25">
      <c r="A26" s="105" t="s">
        <v>31</v>
      </c>
      <c r="B26" s="106"/>
      <c r="C26" s="130" t="str">
        <f>IMSUB("3-2i", "-2-7i")</f>
        <v>5+5i</v>
      </c>
      <c r="D26" s="1" t="s">
        <v>32</v>
      </c>
      <c r="E26" s="2"/>
    </row>
    <row r="27" spans="1:5" x14ac:dyDescent="0.25">
      <c r="A27" s="90" t="s">
        <v>30</v>
      </c>
      <c r="B27" s="91"/>
      <c r="C27" s="36" t="str">
        <f>IMLN("3-2i")</f>
        <v>1,28247467873077-0,588002603547568i</v>
      </c>
      <c r="D27" s="37" t="s">
        <v>38</v>
      </c>
      <c r="E27" s="38"/>
    </row>
    <row r="28" spans="1:5" x14ac:dyDescent="0.25">
      <c r="A28" s="90" t="s">
        <v>28</v>
      </c>
      <c r="B28" s="91"/>
      <c r="C28" s="36" t="str">
        <f>IMLOG10("3-2i")</f>
        <v>0,556971676153418-0,255366286065454i</v>
      </c>
      <c r="D28" s="37" t="s">
        <v>39</v>
      </c>
      <c r="E28" s="38"/>
    </row>
    <row r="29" spans="1:5" ht="16.5" thickBot="1" x14ac:dyDescent="0.3">
      <c r="A29" s="140" t="s">
        <v>29</v>
      </c>
      <c r="B29" s="141"/>
      <c r="C29" s="142" t="str">
        <f>IMPOWER("3-2i",2)</f>
        <v>5-12i</v>
      </c>
      <c r="D29" s="143" t="s">
        <v>81</v>
      </c>
      <c r="E29" s="144"/>
    </row>
    <row r="30" spans="1:5" ht="1.5" customHeight="1" thickBot="1" x14ac:dyDescent="0.3"/>
    <row r="31" spans="1:5" ht="16.5" customHeight="1" thickBot="1" x14ac:dyDescent="0.35">
      <c r="A31" s="92" t="s">
        <v>50</v>
      </c>
      <c r="B31" s="93"/>
      <c r="C31" s="93"/>
      <c r="D31" s="93"/>
      <c r="E31" s="94"/>
    </row>
    <row r="32" spans="1:5" ht="18.75" x14ac:dyDescent="0.3">
      <c r="A32" s="87" t="s">
        <v>49</v>
      </c>
      <c r="B32" s="87" t="str">
        <f>"3"</f>
        <v>3</v>
      </c>
      <c r="C32" s="145" t="s">
        <v>86</v>
      </c>
      <c r="D32" s="146" t="str">
        <f>IMSUM(B32,B33,B34)</f>
        <v>3+8i</v>
      </c>
      <c r="E32" s="147" t="s">
        <v>104</v>
      </c>
    </row>
    <row r="33" spans="1:5" ht="18.75" x14ac:dyDescent="0.3">
      <c r="A33" s="87" t="s">
        <v>46</v>
      </c>
      <c r="B33" s="87" t="str">
        <f>"10i"</f>
        <v>10i</v>
      </c>
      <c r="C33" s="51" t="s">
        <v>87</v>
      </c>
      <c r="D33" s="32" t="str">
        <f>IMSUM(B32,B35)</f>
        <v>5-i</v>
      </c>
      <c r="E33" s="52" t="s">
        <v>105</v>
      </c>
    </row>
    <row r="34" spans="1:5" ht="18.75" x14ac:dyDescent="0.3">
      <c r="A34" s="87" t="s">
        <v>47</v>
      </c>
      <c r="B34" s="87" t="str">
        <f>"-2i"</f>
        <v>-2i</v>
      </c>
      <c r="C34" s="53" t="s">
        <v>51</v>
      </c>
      <c r="D34" s="9" t="str">
        <f>D32</f>
        <v>3+8i</v>
      </c>
      <c r="E34" s="54" t="s">
        <v>82</v>
      </c>
    </row>
    <row r="35" spans="1:5" ht="18.75" x14ac:dyDescent="0.3">
      <c r="A35" s="87" t="s">
        <v>48</v>
      </c>
      <c r="B35" s="87" t="str">
        <f>"2-i"</f>
        <v>2-i</v>
      </c>
      <c r="C35" s="51" t="s">
        <v>52</v>
      </c>
      <c r="D35" s="10" t="str">
        <f>D33</f>
        <v>5-i</v>
      </c>
      <c r="E35" s="52" t="s">
        <v>83</v>
      </c>
    </row>
    <row r="36" spans="1:5" ht="18" customHeight="1" x14ac:dyDescent="0.3">
      <c r="A36" s="49"/>
      <c r="C36" s="50" t="s">
        <v>53</v>
      </c>
      <c r="D36" s="130" t="str">
        <f>IMPRODUCT(D34, D35)</f>
        <v>23+37i</v>
      </c>
      <c r="E36" s="148" t="s">
        <v>109</v>
      </c>
    </row>
    <row r="37" spans="1:5" ht="16.5" customHeight="1" x14ac:dyDescent="0.3">
      <c r="A37" s="49"/>
      <c r="C37" s="50" t="s">
        <v>54</v>
      </c>
      <c r="D37" s="149" t="str">
        <f>IMSUM(D32,D33)</f>
        <v>8+7i</v>
      </c>
      <c r="E37" s="148" t="s">
        <v>84</v>
      </c>
    </row>
    <row r="38" spans="1:5" ht="21.75" customHeight="1" x14ac:dyDescent="0.35">
      <c r="A38" s="49"/>
      <c r="C38" s="50" t="s">
        <v>58</v>
      </c>
      <c r="D38" s="95" t="str">
        <f>IMDIV(D36,D37)</f>
        <v>3,92035398230089+1,19469026548673i</v>
      </c>
      <c r="E38" s="96"/>
    </row>
    <row r="39" spans="1:5" ht="16.5" customHeight="1" x14ac:dyDescent="0.3">
      <c r="A39" s="49"/>
      <c r="C39" s="55" t="s">
        <v>55</v>
      </c>
      <c r="D39" s="7">
        <f>IMREAL(D38)</f>
        <v>3.9203539823008899</v>
      </c>
      <c r="E39" s="56">
        <f>ROUND(D39,2)</f>
        <v>3.92</v>
      </c>
    </row>
    <row r="40" spans="1:5" ht="18.75" x14ac:dyDescent="0.3">
      <c r="A40" s="49"/>
      <c r="C40" s="57" t="s">
        <v>18</v>
      </c>
      <c r="D40" s="5">
        <f>IMAGINARY(D38)</f>
        <v>1.19469026548673</v>
      </c>
      <c r="E40" s="58">
        <f>ROUND(D40,2)</f>
        <v>1.19</v>
      </c>
    </row>
    <row r="41" spans="1:5" ht="18" customHeight="1" x14ac:dyDescent="0.3">
      <c r="A41" s="49"/>
      <c r="C41" s="8" t="s">
        <v>20</v>
      </c>
      <c r="D41" s="6">
        <f>IMABS(D38)</f>
        <v>4.0983484694436614</v>
      </c>
      <c r="E41" s="59">
        <f>ROUND(D41,2)</f>
        <v>4.0999999999999996</v>
      </c>
    </row>
    <row r="42" spans="1:5" ht="18" customHeight="1" thickBot="1" x14ac:dyDescent="0.35">
      <c r="A42" s="60"/>
      <c r="B42" s="61"/>
      <c r="C42" s="62" t="s">
        <v>16</v>
      </c>
      <c r="D42" s="63">
        <f>IMARGUMENT(D38)</f>
        <v>0.29580009705281979</v>
      </c>
      <c r="E42" s="64">
        <f>ROUND(D42,2)</f>
        <v>0.3</v>
      </c>
    </row>
    <row r="43" spans="1:5" ht="16.5" customHeight="1" x14ac:dyDescent="0.35">
      <c r="A43" s="45"/>
      <c r="B43" s="46"/>
      <c r="C43" s="47" t="s">
        <v>56</v>
      </c>
      <c r="D43" s="48">
        <f>75</f>
        <v>75</v>
      </c>
      <c r="E43" s="82" t="s">
        <v>95</v>
      </c>
    </row>
    <row r="44" spans="1:5" ht="16.5" customHeight="1" x14ac:dyDescent="0.35">
      <c r="A44" s="49"/>
      <c r="C44" s="50" t="s">
        <v>57</v>
      </c>
      <c r="D44" s="17" t="str">
        <f>"46,6-20,3i"</f>
        <v>46,6-20,3i</v>
      </c>
      <c r="E44" s="83" t="s">
        <v>103</v>
      </c>
    </row>
    <row r="45" spans="1:5" ht="20.25" x14ac:dyDescent="0.35">
      <c r="A45" s="49"/>
      <c r="C45" s="150" t="s">
        <v>110</v>
      </c>
      <c r="D45" s="151" t="str">
        <f>IMSUB(D43,D44)</f>
        <v>28,4+20,3i</v>
      </c>
      <c r="E45" s="148" t="s">
        <v>96</v>
      </c>
    </row>
    <row r="46" spans="1:5" ht="18" customHeight="1" x14ac:dyDescent="0.35">
      <c r="A46" s="49"/>
      <c r="C46" s="150" t="s">
        <v>111</v>
      </c>
      <c r="D46" s="152" t="str">
        <f>IMSUM(D43,D44)</f>
        <v>121,6-20,3i</v>
      </c>
      <c r="E46" s="148" t="s">
        <v>97</v>
      </c>
    </row>
    <row r="47" spans="1:5" ht="19.5" customHeight="1" x14ac:dyDescent="0.35">
      <c r="A47" s="49"/>
      <c r="C47" s="150" t="s">
        <v>112</v>
      </c>
      <c r="D47" s="153" t="str">
        <f>IMDIV(D45,D46)</f>
        <v>0,200106588414103+0,20034674132242i</v>
      </c>
      <c r="E47" s="154"/>
    </row>
    <row r="48" spans="1:5" ht="19.5" customHeight="1" x14ac:dyDescent="0.35">
      <c r="A48" s="49"/>
      <c r="C48" s="150" t="s">
        <v>112</v>
      </c>
      <c r="D48" s="153" t="s">
        <v>113</v>
      </c>
      <c r="E48" s="154"/>
    </row>
    <row r="49" spans="1:5" ht="15" customHeight="1" x14ac:dyDescent="0.3">
      <c r="A49" s="49"/>
      <c r="C49" s="150" t="s">
        <v>62</v>
      </c>
      <c r="D49" s="149">
        <f>IMABS(D47)</f>
        <v>0.28316331592429816</v>
      </c>
      <c r="E49" s="148" t="s">
        <v>88</v>
      </c>
    </row>
    <row r="50" spans="1:5" ht="14.25" customHeight="1" thickBot="1" x14ac:dyDescent="0.35">
      <c r="A50" s="60"/>
      <c r="B50" s="61"/>
      <c r="C50" s="155" t="s">
        <v>59</v>
      </c>
      <c r="D50" s="156">
        <f>(1+D49)/(1-D49)</f>
        <v>1.7900357842021224</v>
      </c>
      <c r="E50" s="157" t="s">
        <v>60</v>
      </c>
    </row>
    <row r="51" spans="1:5" ht="27.75" customHeight="1" thickBot="1" x14ac:dyDescent="0.3">
      <c r="A51" s="80" t="s">
        <v>61</v>
      </c>
      <c r="B51" s="61"/>
      <c r="C51" s="81"/>
      <c r="D51" s="18"/>
      <c r="E51" s="19"/>
    </row>
  </sheetData>
  <mergeCells count="32">
    <mergeCell ref="A1:E1"/>
    <mergeCell ref="D15:E15"/>
    <mergeCell ref="D14:E14"/>
    <mergeCell ref="D20:E20"/>
    <mergeCell ref="D19:E19"/>
    <mergeCell ref="D18:E18"/>
    <mergeCell ref="D17:E17"/>
    <mergeCell ref="D16:E16"/>
    <mergeCell ref="A20:B20"/>
    <mergeCell ref="A31:E31"/>
    <mergeCell ref="D38:E38"/>
    <mergeCell ref="A6:E6"/>
    <mergeCell ref="C10:E10"/>
    <mergeCell ref="A10:B10"/>
    <mergeCell ref="A12:B12"/>
    <mergeCell ref="D11:E11"/>
    <mergeCell ref="A13:B13"/>
    <mergeCell ref="A15:B15"/>
    <mergeCell ref="A16:B16"/>
    <mergeCell ref="A22:B22"/>
    <mergeCell ref="A11:B11"/>
    <mergeCell ref="A18:B18"/>
    <mergeCell ref="A19:B19"/>
    <mergeCell ref="A14:B14"/>
    <mergeCell ref="A21:B21"/>
    <mergeCell ref="A29:B29"/>
    <mergeCell ref="A24:B24"/>
    <mergeCell ref="A23:B23"/>
    <mergeCell ref="A25:B25"/>
    <mergeCell ref="A28:B28"/>
    <mergeCell ref="A27:B27"/>
    <mergeCell ref="A26:B26"/>
  </mergeCells>
  <printOptions headings="1"/>
  <pageMargins left="0.25" right="0.25" top="0.76875000000000004" bottom="0.75" header="0.12812499999999999" footer="0.3"/>
  <pageSetup paperSize="9" scale="79" fitToHeight="0" orientation="portrait" r:id="rId1"/>
  <headerFooter>
    <oddHeader>&amp;L&amp;G&amp;C&amp;"-,Gras"&amp;12Technologie de l'Information et de la communication
Tableur Excel : 
Les nombres complexes&amp;R&amp;"-,Gras"&amp;8&amp;P sur &amp;N</oddHeader>
    <oddFooter>&amp;LDate de conception : 17 février 2021 {CLM}
Date de mise à jour : 07 avril 2023 {CLM}&amp;R&amp;"-,Gras"&amp;8&amp;P sur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28C6-7583-4674-8A93-4086169E3680}">
  <sheetPr>
    <pageSetUpPr fitToPage="1"/>
  </sheetPr>
  <dimension ref="A1:E10"/>
  <sheetViews>
    <sheetView zoomScale="150" zoomScaleNormal="150" workbookViewId="0">
      <selection activeCell="G4" sqref="G4"/>
    </sheetView>
  </sheetViews>
  <sheetFormatPr baseColWidth="10" defaultRowHeight="15" x14ac:dyDescent="0.25"/>
  <cols>
    <col min="1" max="1" width="13.5703125" customWidth="1"/>
    <col min="2" max="2" width="14.85546875" customWidth="1"/>
    <col min="3" max="3" width="27.85546875" customWidth="1"/>
    <col min="4" max="4" width="17.5703125" customWidth="1"/>
    <col min="5" max="5" width="16.28515625" customWidth="1"/>
  </cols>
  <sheetData>
    <row r="1" spans="1:5" ht="13.5" customHeight="1" thickBot="1" x14ac:dyDescent="0.3">
      <c r="A1" s="78" t="s">
        <v>65</v>
      </c>
      <c r="B1" s="79" t="s">
        <v>67</v>
      </c>
      <c r="C1" s="79" t="s">
        <v>66</v>
      </c>
      <c r="D1" s="121" t="s">
        <v>91</v>
      </c>
      <c r="E1" s="122"/>
    </row>
    <row r="2" spans="1:5" ht="18.75" customHeight="1" thickBot="1" x14ac:dyDescent="0.3">
      <c r="A2" s="21" t="s">
        <v>63</v>
      </c>
      <c r="B2" s="22">
        <v>0</v>
      </c>
      <c r="C2" s="23">
        <f>3*SIN(100*PI()*B2+(PI()/4))</f>
        <v>2.1213203435596424</v>
      </c>
      <c r="D2" s="123" t="s">
        <v>93</v>
      </c>
      <c r="E2" s="124"/>
    </row>
    <row r="3" spans="1:5" ht="16.5" customHeight="1" x14ac:dyDescent="0.25">
      <c r="A3" s="25" t="s">
        <v>72</v>
      </c>
      <c r="B3" s="26">
        <v>3</v>
      </c>
      <c r="C3" s="27">
        <f>B3</f>
        <v>3</v>
      </c>
      <c r="D3" s="26" t="s">
        <v>69</v>
      </c>
      <c r="E3" s="24"/>
    </row>
    <row r="4" spans="1:5" ht="31.5" customHeight="1" thickBot="1" x14ac:dyDescent="0.3">
      <c r="A4" s="15" t="s">
        <v>7</v>
      </c>
      <c r="B4" s="28">
        <f>PI()/4</f>
        <v>0.78539816339744828</v>
      </c>
      <c r="C4" s="27" t="s">
        <v>94</v>
      </c>
      <c r="D4" s="28" t="s">
        <v>9</v>
      </c>
      <c r="E4" s="24"/>
    </row>
    <row r="5" spans="1:5" ht="20.25" customHeight="1" x14ac:dyDescent="0.25">
      <c r="A5" s="21" t="s">
        <v>64</v>
      </c>
      <c r="B5" s="22">
        <v>0</v>
      </c>
      <c r="C5" s="23">
        <f>0.2*SIN(100*PI()*B5+(PI()/3))</f>
        <v>0.17320508075688773</v>
      </c>
      <c r="D5" s="125" t="s">
        <v>102</v>
      </c>
      <c r="E5" s="126"/>
    </row>
    <row r="6" spans="1:5" ht="18.75" customHeight="1" x14ac:dyDescent="0.25">
      <c r="A6" s="25" t="s">
        <v>71</v>
      </c>
      <c r="B6" s="12">
        <v>0.2</v>
      </c>
      <c r="C6" s="13">
        <f>B6</f>
        <v>0.2</v>
      </c>
      <c r="D6" s="12" t="s">
        <v>70</v>
      </c>
      <c r="E6" s="14"/>
    </row>
    <row r="7" spans="1:5" ht="29.25" customHeight="1" thickBot="1" x14ac:dyDescent="0.3">
      <c r="A7" s="15" t="s">
        <v>7</v>
      </c>
      <c r="B7" s="16">
        <f>PI()/3</f>
        <v>1.0471975511965976</v>
      </c>
      <c r="C7" s="13" t="s">
        <v>92</v>
      </c>
      <c r="D7" s="16" t="s">
        <v>9</v>
      </c>
      <c r="E7" s="14"/>
    </row>
    <row r="8" spans="1:5" ht="21" customHeight="1" x14ac:dyDescent="0.25">
      <c r="A8" s="29" t="s">
        <v>73</v>
      </c>
      <c r="B8" s="20" t="s">
        <v>74</v>
      </c>
      <c r="C8" s="23">
        <f>C3/C6</f>
        <v>15</v>
      </c>
      <c r="D8" s="125" t="s">
        <v>89</v>
      </c>
      <c r="E8" s="126"/>
    </row>
    <row r="9" spans="1:5" ht="36" customHeight="1" thickBot="1" x14ac:dyDescent="0.3">
      <c r="A9" s="15" t="s">
        <v>7</v>
      </c>
      <c r="B9" s="28">
        <f>B4-B7</f>
        <v>-0.26179938779914935</v>
      </c>
      <c r="C9" s="27" t="s">
        <v>75</v>
      </c>
      <c r="D9" s="128" t="s">
        <v>9</v>
      </c>
      <c r="E9" s="129"/>
    </row>
    <row r="10" spans="1:5" ht="21.75" customHeight="1" thickBot="1" x14ac:dyDescent="0.3">
      <c r="A10" s="84" t="s">
        <v>68</v>
      </c>
      <c r="B10" s="85">
        <v>0</v>
      </c>
      <c r="C10" s="86">
        <f>C2/C5</f>
        <v>12.247448713915889</v>
      </c>
      <c r="D10" s="123" t="s">
        <v>90</v>
      </c>
      <c r="E10" s="127"/>
    </row>
  </sheetData>
  <mergeCells count="6">
    <mergeCell ref="D1:E1"/>
    <mergeCell ref="D2:E2"/>
    <mergeCell ref="D5:E5"/>
    <mergeCell ref="D10:E10"/>
    <mergeCell ref="D8:E8"/>
    <mergeCell ref="D9:E9"/>
  </mergeCells>
  <printOptions headings="1"/>
  <pageMargins left="0.25" right="0.25" top="1.1403125000000001" bottom="0.71739583333333334" header="0.3" footer="0.3"/>
  <pageSetup paperSize="9" scale="94" orientation="portrait" r:id="rId1"/>
  <headerFooter>
    <oddHeader>&amp;L&amp;G&amp;C&amp;"-,Gras"&amp;12Technologie de l'Information et de la communication
Tableur Excel : Les nombres complexes</oddHeader>
    <oddFooter>&amp;LDate de conception : 17 février 2021 {CLM}
Date de mise à jour : 13 mars  2021 {CLM}&amp;R&amp;"-,Gras"&amp;8&amp;P sur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Les complexes</vt:lpstr>
      <vt:lpstr>U(t)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</dc:creator>
  <cp:lastModifiedBy>Christian MATHIEU Geoprof</cp:lastModifiedBy>
  <cp:lastPrinted>2022-12-13T14:32:28Z</cp:lastPrinted>
  <dcterms:created xsi:type="dcterms:W3CDTF">2021-02-18T17:33:34Z</dcterms:created>
  <dcterms:modified xsi:type="dcterms:W3CDTF">2023-04-07T08:08:13Z</dcterms:modified>
</cp:coreProperties>
</file>